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Мои документы\2021\мест. выборы\счета канд, гаска\"/>
    </mc:Choice>
  </mc:AlternateContent>
  <bookViews>
    <workbookView xWindow="0" yWindow="0" windowWidth="28800" windowHeight="133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J7" i="1" l="1"/>
  <c r="G8" i="1"/>
  <c r="E8" i="1"/>
  <c r="N34" i="1"/>
  <c r="L34" i="1"/>
  <c r="F34" i="1"/>
  <c r="C34" i="1"/>
  <c r="B34" i="1"/>
  <c r="N33" i="1"/>
  <c r="L33" i="1"/>
  <c r="F33" i="1"/>
  <c r="C33" i="1"/>
  <c r="B33" i="1"/>
  <c r="N32" i="1"/>
  <c r="L32" i="1"/>
  <c r="F32" i="1"/>
  <c r="C32" i="1"/>
  <c r="B32" i="1"/>
  <c r="N31" i="1"/>
  <c r="L31" i="1"/>
  <c r="F31" i="1"/>
  <c r="C31" i="1"/>
  <c r="B31" i="1"/>
  <c r="N30" i="1"/>
  <c r="L30" i="1"/>
  <c r="F30" i="1"/>
  <c r="C30" i="1"/>
  <c r="B30" i="1"/>
  <c r="N29" i="1"/>
  <c r="L29" i="1"/>
  <c r="F29" i="1"/>
  <c r="C29" i="1"/>
  <c r="B29" i="1"/>
  <c r="N28" i="1"/>
  <c r="L28" i="1"/>
  <c r="F28" i="1"/>
  <c r="C28" i="1"/>
  <c r="B28" i="1"/>
  <c r="N27" i="1"/>
  <c r="L27" i="1"/>
  <c r="F27" i="1"/>
  <c r="C27" i="1"/>
  <c r="B27" i="1"/>
  <c r="N26" i="1"/>
  <c r="L26" i="1"/>
  <c r="F26" i="1"/>
  <c r="C26" i="1"/>
  <c r="B26" i="1"/>
  <c r="N25" i="1"/>
  <c r="L25" i="1"/>
  <c r="F25" i="1"/>
  <c r="C25" i="1"/>
  <c r="B25" i="1"/>
  <c r="N24" i="1"/>
  <c r="L24" i="1"/>
  <c r="F24" i="1"/>
  <c r="C24" i="1"/>
  <c r="B24" i="1"/>
  <c r="N23" i="1"/>
  <c r="L23" i="1"/>
  <c r="F23" i="1"/>
  <c r="C23" i="1"/>
  <c r="B23" i="1"/>
  <c r="N22" i="1"/>
  <c r="L22" i="1"/>
  <c r="F22" i="1"/>
  <c r="C22" i="1"/>
  <c r="B22" i="1"/>
  <c r="N21" i="1"/>
  <c r="L21" i="1"/>
  <c r="F21" i="1"/>
  <c r="C21" i="1"/>
  <c r="B21" i="1"/>
  <c r="N20" i="1"/>
  <c r="L20" i="1"/>
  <c r="F20" i="1"/>
  <c r="C20" i="1"/>
  <c r="B20" i="1"/>
  <c r="N19" i="1"/>
  <c r="L19" i="1"/>
  <c r="F19" i="1"/>
  <c r="C19" i="1"/>
  <c r="B19" i="1"/>
  <c r="N18" i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L13" i="1"/>
  <c r="F13" i="1"/>
  <c r="C13" i="1"/>
  <c r="B13" i="1"/>
  <c r="N12" i="1"/>
  <c r="L12" i="1"/>
  <c r="F12" i="1"/>
  <c r="C12" i="1"/>
  <c r="B12" i="1"/>
  <c r="N11" i="1"/>
  <c r="L11" i="1"/>
  <c r="F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H9" i="1"/>
  <c r="G9" i="1"/>
  <c r="F9" i="1"/>
  <c r="E9" i="1"/>
  <c r="L8" i="1"/>
  <c r="K8" i="1"/>
  <c r="J8" i="1"/>
  <c r="N7" i="1"/>
  <c r="M7" i="1"/>
  <c r="I7" i="1"/>
  <c r="E7" i="1"/>
  <c r="D7" i="1"/>
  <c r="M6" i="1"/>
  <c r="I6" i="1"/>
  <c r="D6" i="1"/>
  <c r="C6" i="1"/>
  <c r="B6" i="1"/>
  <c r="A6" i="1"/>
</calcChain>
</file>

<file path=xl/sharedStrings.xml><?xml version="1.0" encoding="utf-8"?>
<sst xmlns="http://schemas.openxmlformats.org/spreadsheetml/2006/main" count="29" uniqueCount="29">
  <si>
    <t>Выборы депутатов Думы Спировского муниципального округа Тверской области первого созыва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</si>
  <si>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</si>
  <si>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</si>
  <si>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</si>
  <si>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</si>
  <si>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</si>
  <si>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</si>
  <si>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</si>
  <si>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</si>
  <si>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</si>
  <si>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</si>
  <si>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</si>
  <si>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</si>
  <si>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</si>
  <si>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</si>
  <si>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</si>
  <si>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</si>
  <si>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</si>
  <si>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</si>
  <si>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</si>
  <si>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</si>
  <si>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</si>
  <si>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</si>
  <si>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</si>
  <si>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</si>
  <si>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</si>
  <si>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</si>
  <si>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СВЕДЕНИЯ
 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</si>
  <si>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17.09.2021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</si>
</sst>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J36" sqref="J36"/>
    </sheetView>
  </sheetViews>
  <sheetFormatPr defaultRowHeight="15" x14ac:dyDescent="0.25"/>
  <cols>
    <col min="1" max="1" width="4.7109375" customWidth="1"/>
    <col min="2" max="2" width="20.28515625" customWidth="1"/>
    <col min="3" max="3" width="20" customWidth="1"/>
    <col min="4" max="4" width="12.85546875" customWidth="1"/>
    <col min="5" max="5" width="11.85546875" customWidth="1"/>
    <col min="6" max="6" width="9.7109375" customWidth="1"/>
    <col min="7" max="7" width="10.140625" customWidth="1"/>
    <col min="8" max="8" width="5.7109375" customWidth="1"/>
    <col min="9" max="9" width="12" customWidth="1"/>
    <col min="10" max="10" width="13.140625" customWidth="1"/>
    <col min="11" max="11" width="11.42578125" customWidth="1"/>
    <col min="12" max="12" width="9.7109375" customWidth="1"/>
    <col min="13" max="13" width="12" customWidth="1"/>
    <col min="14" max="14" width="12.5703125" customWidth="1"/>
    <col min="15" max="15" width="9.140625" customWidth="1"/>
  </cols>
  <sheetData>
    <row r="1" spans="1:15" ht="15" customHeight="1" x14ac:dyDescent="0.25">
      <c r="N1" s="1"/>
    </row>
    <row r="2" spans="1:15" ht="54.7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1.75" customHeight="1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5" x14ac:dyDescent="0.25">
      <c r="N4" s="3" t="s">
        <v>28</v>
      </c>
    </row>
    <row r="5" spans="1:15" x14ac:dyDescent="0.25">
      <c r="N5" s="3" t="s">
        <v>1</v>
      </c>
    </row>
    <row r="6" spans="1:15" ht="24" customHeight="1" x14ac:dyDescent="0.25">
      <c r="A6" s="16" t="str">
        <f t="shared" ref="A6" si="0">"№
п/п"</f>
        <v>№
п/п</v>
      </c>
      <c r="B6" s="16" t="str">
        <f t="shared" ref="B6" si="1">"Наименование избирательного округа"</f>
        <v>Наименование избирательного округа</v>
      </c>
      <c r="C6" s="16" t="str">
        <f t="shared" ref="C6" si="2">"Фамилия, имя, отчество кандидата"</f>
        <v>Фамилия, имя, отчество кандидата</v>
      </c>
      <c r="D6" s="21" t="str">
        <f t="shared" ref="D6" si="3">"Поступило средств"</f>
        <v>Поступило средств</v>
      </c>
      <c r="E6" s="22"/>
      <c r="F6" s="22"/>
      <c r="G6" s="22"/>
      <c r="H6" s="23"/>
      <c r="I6" s="21" t="str">
        <f t="shared" ref="I6" si="4">"Израсходовано средств"</f>
        <v>Израсходовано средств</v>
      </c>
      <c r="J6" s="22"/>
      <c r="K6" s="22"/>
      <c r="L6" s="23"/>
      <c r="M6" s="21" t="str">
        <f t="shared" ref="M6" si="5">"Возвращено средств"</f>
        <v>Возвращено средств</v>
      </c>
      <c r="N6" s="23"/>
    </row>
    <row r="7" spans="1:15" ht="53.1" customHeight="1" x14ac:dyDescent="0.25">
      <c r="A7" s="20"/>
      <c r="B7" s="20"/>
      <c r="C7" s="20"/>
      <c r="D7" s="16" t="str">
        <f t="shared" ref="D7" si="6">"всего"</f>
        <v>всего</v>
      </c>
      <c r="E7" s="21" t="str">
        <f t="shared" ref="E7" si="7">"из них"</f>
        <v>из них</v>
      </c>
      <c r="F7" s="22"/>
      <c r="G7" s="22"/>
      <c r="H7" s="23"/>
      <c r="I7" s="16" t="str">
        <f t="shared" ref="I7" si="8">"всего"</f>
        <v>всего</v>
      </c>
      <c r="J7" s="2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2"/>
      <c r="L7" s="23"/>
      <c r="M7" s="16" t="str">
        <f t="shared" ref="M7" si="9">"сумма, руб."</f>
        <v>сумма, руб.</v>
      </c>
      <c r="N7" s="16" t="str">
        <f t="shared" ref="N7" si="10">"основание возврата"</f>
        <v>основание возврата</v>
      </c>
      <c r="O7" s="2"/>
    </row>
    <row r="8" spans="1:15" ht="68.099999999999994" customHeight="1" x14ac:dyDescent="0.25">
      <c r="A8" s="20"/>
      <c r="B8" s="20"/>
      <c r="C8" s="20"/>
      <c r="D8" s="20"/>
      <c r="E8" s="21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3"/>
      <c r="G8" s="21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3"/>
      <c r="I8" s="20"/>
      <c r="J8" s="16" t="str">
        <f t="shared" ref="J8" si="11">"дата операции"</f>
        <v>дата операции</v>
      </c>
      <c r="K8" s="16" t="str">
        <f t="shared" ref="K8" si="12">"сумма, руб."</f>
        <v>сумма, руб.</v>
      </c>
      <c r="L8" s="16" t="str">
        <f t="shared" ref="L8" si="13">"назначение платежа"</f>
        <v>назначение платежа</v>
      </c>
      <c r="M8" s="20"/>
      <c r="N8" s="20"/>
      <c r="O8" s="2"/>
    </row>
    <row r="9" spans="1:15" ht="75" customHeight="1" x14ac:dyDescent="0.25">
      <c r="A9" s="17"/>
      <c r="B9" s="17"/>
      <c r="C9" s="17"/>
      <c r="D9" s="17"/>
      <c r="E9" s="4" t="str">
        <f>"сумма, руб."</f>
        <v>сумма, руб.</v>
      </c>
      <c r="F9" s="4" t="str">
        <f>"наименование юридического лица"</f>
        <v>наименование юридического лица</v>
      </c>
      <c r="G9" s="4" t="str">
        <f>"сумма, руб."</f>
        <v>сумма, руб.</v>
      </c>
      <c r="H9" s="4" t="str">
        <f>"кол-во граждан"</f>
        <v>кол-во граждан</v>
      </c>
      <c r="I9" s="17"/>
      <c r="J9" s="17"/>
      <c r="K9" s="17"/>
      <c r="L9" s="17"/>
      <c r="M9" s="17"/>
      <c r="N9" s="17"/>
      <c r="O9" s="2"/>
    </row>
    <row r="10" spans="1:15" x14ac:dyDescent="0.25">
      <c r="A10" s="6" t="s">
        <v>2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39.75" customHeight="1" x14ac:dyDescent="0.25">
      <c r="A11" s="7" t="s">
        <v>3</v>
      </c>
      <c r="B11" s="8" t="str">
        <f t="shared" ref="B11:B18" si="14">"Спировский пятимандатный (№ 1)"</f>
        <v>Спировский пятимандатный (№ 1)</v>
      </c>
      <c r="C11" s="8" t="str">
        <f>"Вольнова Лейла Николаевна"</f>
        <v>Вольнова Лейла Николаевна</v>
      </c>
      <c r="D11" s="9">
        <v>50000</v>
      </c>
      <c r="E11" s="9"/>
      <c r="F11" s="8" t="str">
        <f>""</f>
        <v/>
      </c>
      <c r="G11" s="9"/>
      <c r="H11" s="10"/>
      <c r="I11" s="9">
        <v>50000</v>
      </c>
      <c r="J11" s="11"/>
      <c r="K11" s="9"/>
      <c r="L11" s="8" t="str">
        <f>""</f>
        <v/>
      </c>
      <c r="M11" s="9"/>
      <c r="N11" s="8" t="str">
        <f>""</f>
        <v/>
      </c>
      <c r="O11" s="5"/>
    </row>
    <row r="12" spans="1:15" ht="29.25" customHeight="1" x14ac:dyDescent="0.25">
      <c r="A12" s="7" t="s">
        <v>5</v>
      </c>
      <c r="B12" s="8" t="str">
        <f t="shared" si="14"/>
        <v>Спировский пятимандатный (№ 1)</v>
      </c>
      <c r="C12" s="8" t="str">
        <f>"Горянова Ольга Петровна"</f>
        <v>Горянова Ольга Петровна</v>
      </c>
      <c r="D12" s="9">
        <v>2940</v>
      </c>
      <c r="E12" s="9"/>
      <c r="F12" s="8" t="str">
        <f>""</f>
        <v/>
      </c>
      <c r="G12" s="9"/>
      <c r="H12" s="10"/>
      <c r="I12" s="9">
        <v>2940</v>
      </c>
      <c r="J12" s="11"/>
      <c r="K12" s="9"/>
      <c r="L12" s="8" t="str">
        <f>""</f>
        <v/>
      </c>
      <c r="M12" s="9"/>
      <c r="N12" s="8" t="str">
        <f>""</f>
        <v/>
      </c>
      <c r="O12" s="5"/>
    </row>
    <row r="13" spans="1:15" ht="31.5" customHeight="1" x14ac:dyDescent="0.25">
      <c r="A13" s="7" t="s">
        <v>6</v>
      </c>
      <c r="B13" s="8" t="str">
        <f t="shared" si="14"/>
        <v>Спировский пятимандатный (№ 1)</v>
      </c>
      <c r="C13" s="8" t="str">
        <f>"Ишенин Виталий Витальевич"</f>
        <v>Ишенин Виталий Витальевич</v>
      </c>
      <c r="D13" s="9">
        <v>340</v>
      </c>
      <c r="E13" s="9"/>
      <c r="F13" s="8" t="str">
        <f>""</f>
        <v/>
      </c>
      <c r="G13" s="9"/>
      <c r="H13" s="10"/>
      <c r="I13" s="9">
        <v>340</v>
      </c>
      <c r="J13" s="11"/>
      <c r="K13" s="9"/>
      <c r="L13" s="8" t="str">
        <f>""</f>
        <v/>
      </c>
      <c r="M13" s="9"/>
      <c r="N13" s="8" t="str">
        <f>""</f>
        <v/>
      </c>
      <c r="O13" s="5"/>
    </row>
    <row r="14" spans="1:15" ht="29.25" customHeight="1" x14ac:dyDescent="0.25">
      <c r="A14" s="7" t="s">
        <v>7</v>
      </c>
      <c r="B14" s="8" t="str">
        <f t="shared" si="14"/>
        <v>Спировский пятимандатный (№ 1)</v>
      </c>
      <c r="C14" s="8" t="str">
        <f>"Куликов Андрей Алексеевич"</f>
        <v>Куликов Андрей Алексеевич</v>
      </c>
      <c r="D14" s="9">
        <v>2292</v>
      </c>
      <c r="E14" s="9"/>
      <c r="F14" s="8" t="str">
        <f>""</f>
        <v/>
      </c>
      <c r="G14" s="9"/>
      <c r="H14" s="10"/>
      <c r="I14" s="9">
        <v>2292</v>
      </c>
      <c r="J14" s="11"/>
      <c r="K14" s="9"/>
      <c r="L14" s="8" t="str">
        <f>""</f>
        <v/>
      </c>
      <c r="M14" s="9"/>
      <c r="N14" s="8" t="str">
        <f>""</f>
        <v/>
      </c>
      <c r="O14" s="5"/>
    </row>
    <row r="15" spans="1:15" ht="35.25" customHeight="1" x14ac:dyDescent="0.25">
      <c r="A15" s="7" t="s">
        <v>8</v>
      </c>
      <c r="B15" s="8" t="str">
        <f t="shared" si="14"/>
        <v>Спировский пятимандатный (№ 1)</v>
      </c>
      <c r="C15" s="8" t="str">
        <f>"Морозов Виктор Анатольевич"</f>
        <v>Морозов Виктор Анатольевич</v>
      </c>
      <c r="D15" s="9">
        <v>3190</v>
      </c>
      <c r="E15" s="9"/>
      <c r="F15" s="8" t="str">
        <f>""</f>
        <v/>
      </c>
      <c r="G15" s="9"/>
      <c r="H15" s="10"/>
      <c r="I15" s="9">
        <v>3190</v>
      </c>
      <c r="J15" s="11"/>
      <c r="K15" s="9"/>
      <c r="L15" s="8" t="str">
        <f>""</f>
        <v/>
      </c>
      <c r="M15" s="9"/>
      <c r="N15" s="8" t="str">
        <f>""</f>
        <v/>
      </c>
      <c r="O15" s="5"/>
    </row>
    <row r="16" spans="1:15" ht="29.25" customHeight="1" x14ac:dyDescent="0.25">
      <c r="A16" s="7" t="s">
        <v>9</v>
      </c>
      <c r="B16" s="8" t="str">
        <f t="shared" si="14"/>
        <v>Спировский пятимандатный (№ 1)</v>
      </c>
      <c r="C16" s="8" t="str">
        <f>"Назаров Александр Николаевич"</f>
        <v>Назаров Александр Николаевич</v>
      </c>
      <c r="D16" s="9">
        <v>2940</v>
      </c>
      <c r="E16" s="9"/>
      <c r="F16" s="8" t="str">
        <f>""</f>
        <v/>
      </c>
      <c r="G16" s="9"/>
      <c r="H16" s="10"/>
      <c r="I16" s="9">
        <v>2940</v>
      </c>
      <c r="J16" s="11"/>
      <c r="K16" s="9"/>
      <c r="L16" s="8" t="str">
        <f>""</f>
        <v/>
      </c>
      <c r="M16" s="9"/>
      <c r="N16" s="8" t="str">
        <f>""</f>
        <v/>
      </c>
      <c r="O16" s="5"/>
    </row>
    <row r="17" spans="1:15" ht="27.75" customHeight="1" x14ac:dyDescent="0.25">
      <c r="A17" s="7" t="s">
        <v>10</v>
      </c>
      <c r="B17" s="8" t="str">
        <f t="shared" si="14"/>
        <v>Спировский пятимандатный (№ 1)</v>
      </c>
      <c r="C17" s="8" t="str">
        <f>"Сергеева Светлана Николаевна"</f>
        <v>Сергеева Светлана Николаевна</v>
      </c>
      <c r="D17" s="9">
        <v>2940</v>
      </c>
      <c r="E17" s="9"/>
      <c r="F17" s="8" t="str">
        <f>""</f>
        <v/>
      </c>
      <c r="G17" s="9"/>
      <c r="H17" s="10"/>
      <c r="I17" s="9">
        <v>2940</v>
      </c>
      <c r="J17" s="11"/>
      <c r="K17" s="9"/>
      <c r="L17" s="8" t="str">
        <f>""</f>
        <v/>
      </c>
      <c r="M17" s="9"/>
      <c r="N17" s="8" t="str">
        <f>""</f>
        <v/>
      </c>
      <c r="O17" s="5"/>
    </row>
    <row r="18" spans="1:15" ht="29.25" customHeight="1" x14ac:dyDescent="0.25">
      <c r="A18" s="7" t="s">
        <v>11</v>
      </c>
      <c r="B18" s="8" t="str">
        <f t="shared" si="14"/>
        <v>Спировский пятимандатный (№ 1)</v>
      </c>
      <c r="C18" s="8" t="str">
        <f>"Шишкова Ольга Васильевна"</f>
        <v>Шишкова Ольга Васильевна</v>
      </c>
      <c r="D18" s="9">
        <v>2940</v>
      </c>
      <c r="E18" s="9"/>
      <c r="F18" s="8" t="str">
        <f>""</f>
        <v/>
      </c>
      <c r="G18" s="9"/>
      <c r="H18" s="10"/>
      <c r="I18" s="9">
        <v>2940</v>
      </c>
      <c r="J18" s="11"/>
      <c r="K18" s="9"/>
      <c r="L18" s="8" t="str">
        <f>""</f>
        <v/>
      </c>
      <c r="M18" s="9"/>
      <c r="N18" s="8" t="str">
        <f>""</f>
        <v/>
      </c>
      <c r="O18" s="5"/>
    </row>
    <row r="19" spans="1:15" ht="30.75" customHeight="1" x14ac:dyDescent="0.25">
      <c r="A19" s="7" t="s">
        <v>12</v>
      </c>
      <c r="B19" s="8" t="str">
        <f t="shared" ref="B19:B24" si="15">"Спировский пятимандатный (№ 2)"</f>
        <v>Спировский пятимандатный (№ 2)</v>
      </c>
      <c r="C19" s="8" t="str">
        <f>"Берестнёва Валентина Павловна"</f>
        <v>Берестнёва Валентина Павловна</v>
      </c>
      <c r="D19" s="9">
        <v>2940</v>
      </c>
      <c r="E19" s="9"/>
      <c r="F19" s="8" t="str">
        <f>""</f>
        <v/>
      </c>
      <c r="G19" s="9"/>
      <c r="H19" s="10"/>
      <c r="I19" s="9">
        <v>2940</v>
      </c>
      <c r="J19" s="11"/>
      <c r="K19" s="9"/>
      <c r="L19" s="8" t="str">
        <f>""</f>
        <v/>
      </c>
      <c r="M19" s="9"/>
      <c r="N19" s="8" t="str">
        <f>""</f>
        <v/>
      </c>
      <c r="O19" s="5"/>
    </row>
    <row r="20" spans="1:15" ht="25.5" customHeight="1" x14ac:dyDescent="0.25">
      <c r="A20" s="7" t="s">
        <v>13</v>
      </c>
      <c r="B20" s="8" t="str">
        <f t="shared" si="15"/>
        <v>Спировский пятимандатный (№ 2)</v>
      </c>
      <c r="C20" s="8" t="str">
        <f>"Васильева Елена Витальевна"</f>
        <v>Васильева Елена Витальевна</v>
      </c>
      <c r="D20" s="9">
        <v>2940</v>
      </c>
      <c r="E20" s="9"/>
      <c r="F20" s="8" t="str">
        <f>""</f>
        <v/>
      </c>
      <c r="G20" s="9"/>
      <c r="H20" s="10"/>
      <c r="I20" s="9">
        <v>2940</v>
      </c>
      <c r="J20" s="11"/>
      <c r="K20" s="9"/>
      <c r="L20" s="8" t="str">
        <f>""</f>
        <v/>
      </c>
      <c r="M20" s="9"/>
      <c r="N20" s="8" t="str">
        <f>""</f>
        <v/>
      </c>
      <c r="O20" s="5"/>
    </row>
    <row r="21" spans="1:15" ht="31.5" customHeight="1" x14ac:dyDescent="0.25">
      <c r="A21" s="7" t="s">
        <v>14</v>
      </c>
      <c r="B21" s="8" t="str">
        <f t="shared" si="15"/>
        <v>Спировский пятимандатный (№ 2)</v>
      </c>
      <c r="C21" s="8" t="str">
        <f>"Громов Валерий Геннадиевич"</f>
        <v>Громов Валерий Геннадиевич</v>
      </c>
      <c r="D21" s="9">
        <v>250</v>
      </c>
      <c r="E21" s="9"/>
      <c r="F21" s="8" t="str">
        <f>""</f>
        <v/>
      </c>
      <c r="G21" s="9"/>
      <c r="H21" s="10"/>
      <c r="I21" s="9">
        <v>250</v>
      </c>
      <c r="J21" s="11"/>
      <c r="K21" s="9"/>
      <c r="L21" s="8" t="str">
        <f>""</f>
        <v/>
      </c>
      <c r="M21" s="9"/>
      <c r="N21" s="8" t="str">
        <f>""</f>
        <v/>
      </c>
      <c r="O21" s="5"/>
    </row>
    <row r="22" spans="1:15" ht="25.5" customHeight="1" x14ac:dyDescent="0.25">
      <c r="A22" s="7" t="s">
        <v>15</v>
      </c>
      <c r="B22" s="8" t="str">
        <f t="shared" si="15"/>
        <v>Спировский пятимандатный (№ 2)</v>
      </c>
      <c r="C22" s="8" t="str">
        <f>"Иванова Ольга Николаевна"</f>
        <v>Иванова Ольга Николаевна</v>
      </c>
      <c r="D22" s="9">
        <v>2940</v>
      </c>
      <c r="E22" s="9"/>
      <c r="F22" s="8" t="str">
        <f>""</f>
        <v/>
      </c>
      <c r="G22" s="9"/>
      <c r="H22" s="10"/>
      <c r="I22" s="9">
        <v>2940</v>
      </c>
      <c r="J22" s="11"/>
      <c r="K22" s="9"/>
      <c r="L22" s="8" t="str">
        <f>""</f>
        <v/>
      </c>
      <c r="M22" s="9"/>
      <c r="N22" s="8" t="str">
        <f>""</f>
        <v/>
      </c>
      <c r="O22" s="5"/>
    </row>
    <row r="23" spans="1:15" ht="30.75" customHeight="1" x14ac:dyDescent="0.25">
      <c r="A23" s="7" t="s">
        <v>16</v>
      </c>
      <c r="B23" s="8" t="str">
        <f t="shared" si="15"/>
        <v>Спировский пятимандатный (№ 2)</v>
      </c>
      <c r="C23" s="8" t="str">
        <f>"Караенкина Наталья Владимировна"</f>
        <v>Караенкина Наталья Владимировна</v>
      </c>
      <c r="D23" s="9">
        <v>2940</v>
      </c>
      <c r="E23" s="9"/>
      <c r="F23" s="8" t="str">
        <f>""</f>
        <v/>
      </c>
      <c r="G23" s="9"/>
      <c r="H23" s="10"/>
      <c r="I23" s="9">
        <v>2940</v>
      </c>
      <c r="J23" s="11"/>
      <c r="K23" s="9"/>
      <c r="L23" s="8" t="str">
        <f>""</f>
        <v/>
      </c>
      <c r="M23" s="9"/>
      <c r="N23" s="8" t="str">
        <f>""</f>
        <v/>
      </c>
      <c r="O23" s="5"/>
    </row>
    <row r="24" spans="1:15" ht="27" customHeight="1" x14ac:dyDescent="0.25">
      <c r="A24" s="7" t="s">
        <v>17</v>
      </c>
      <c r="B24" s="8" t="str">
        <f t="shared" si="15"/>
        <v>Спировский пятимандатный (№ 2)</v>
      </c>
      <c r="C24" s="8" t="str">
        <f>"Кузнецова Анна Александровна"</f>
        <v>Кузнецова Анна Александровна</v>
      </c>
      <c r="D24" s="9">
        <v>2940</v>
      </c>
      <c r="E24" s="9"/>
      <c r="F24" s="8" t="str">
        <f>""</f>
        <v/>
      </c>
      <c r="G24" s="9"/>
      <c r="H24" s="10"/>
      <c r="I24" s="9">
        <v>2940</v>
      </c>
      <c r="J24" s="11"/>
      <c r="K24" s="9"/>
      <c r="L24" s="8" t="str">
        <f>""</f>
        <v/>
      </c>
      <c r="M24" s="9"/>
      <c r="N24" s="8" t="str">
        <f>""</f>
        <v/>
      </c>
      <c r="O24" s="5"/>
    </row>
    <row r="25" spans="1:15" ht="28.5" customHeight="1" x14ac:dyDescent="0.25">
      <c r="A25" s="7" t="s">
        <v>18</v>
      </c>
      <c r="B25" s="8" t="str">
        <f t="shared" ref="B25:B33" si="16">"Спировский пятимандатный (№ 3)"</f>
        <v>Спировский пятимандатный (№ 3)</v>
      </c>
      <c r="C25" s="8" t="str">
        <f>"Богословцева Ольга Евгеньевна"</f>
        <v>Богословцева Ольга Евгеньевна</v>
      </c>
      <c r="D25" s="9">
        <v>2940</v>
      </c>
      <c r="E25" s="9"/>
      <c r="F25" s="8" t="str">
        <f>""</f>
        <v/>
      </c>
      <c r="G25" s="9"/>
      <c r="H25" s="10"/>
      <c r="I25" s="9">
        <v>2940</v>
      </c>
      <c r="J25" s="11"/>
      <c r="K25" s="9"/>
      <c r="L25" s="8" t="str">
        <f>""</f>
        <v/>
      </c>
      <c r="M25" s="9"/>
      <c r="N25" s="8" t="str">
        <f>""</f>
        <v/>
      </c>
      <c r="O25" s="5"/>
    </row>
    <row r="26" spans="1:15" ht="27" customHeight="1" x14ac:dyDescent="0.25">
      <c r="A26" s="7" t="s">
        <v>19</v>
      </c>
      <c r="B26" s="8" t="str">
        <f t="shared" si="16"/>
        <v>Спировский пятимандатный (№ 3)</v>
      </c>
      <c r="C26" s="8" t="str">
        <f>"Васьков Владимир Иванович"</f>
        <v>Васьков Владимир Иванович</v>
      </c>
      <c r="D26" s="9">
        <v>7385</v>
      </c>
      <c r="E26" s="9"/>
      <c r="F26" s="8" t="str">
        <f>""</f>
        <v/>
      </c>
      <c r="G26" s="9"/>
      <c r="H26" s="10"/>
      <c r="I26" s="9">
        <v>7385</v>
      </c>
      <c r="J26" s="11"/>
      <c r="K26" s="9"/>
      <c r="L26" s="8" t="str">
        <f>""</f>
        <v/>
      </c>
      <c r="M26" s="9"/>
      <c r="N26" s="8" t="str">
        <f>""</f>
        <v/>
      </c>
      <c r="O26" s="5"/>
    </row>
    <row r="27" spans="1:15" ht="29.25" customHeight="1" x14ac:dyDescent="0.25">
      <c r="A27" s="7" t="s">
        <v>20</v>
      </c>
      <c r="B27" s="8" t="str">
        <f t="shared" si="16"/>
        <v>Спировский пятимандатный (№ 3)</v>
      </c>
      <c r="C27" s="8" t="str">
        <f>"Губарев Максим Сергеевич"</f>
        <v>Губарев Максим Сергеевич</v>
      </c>
      <c r="D27" s="9">
        <v>250</v>
      </c>
      <c r="E27" s="9"/>
      <c r="F27" s="8" t="str">
        <f>""</f>
        <v/>
      </c>
      <c r="G27" s="9"/>
      <c r="H27" s="10"/>
      <c r="I27" s="9">
        <v>250</v>
      </c>
      <c r="J27" s="11"/>
      <c r="K27" s="9"/>
      <c r="L27" s="8" t="str">
        <f>""</f>
        <v/>
      </c>
      <c r="M27" s="9"/>
      <c r="N27" s="8" t="str">
        <f>""</f>
        <v/>
      </c>
      <c r="O27" s="5"/>
    </row>
    <row r="28" spans="1:15" ht="28.5" customHeight="1" x14ac:dyDescent="0.25">
      <c r="A28" s="7" t="s">
        <v>21</v>
      </c>
      <c r="B28" s="8" t="str">
        <f t="shared" si="16"/>
        <v>Спировский пятимандатный (№ 3)</v>
      </c>
      <c r="C28" s="8" t="str">
        <f>"Дедышев Владимир Евгеньевич"</f>
        <v>Дедышев Владимир Евгеньевич</v>
      </c>
      <c r="D28" s="9">
        <v>6800</v>
      </c>
      <c r="E28" s="9"/>
      <c r="F28" s="8" t="str">
        <f>""</f>
        <v/>
      </c>
      <c r="G28" s="9"/>
      <c r="H28" s="10"/>
      <c r="I28" s="9">
        <v>6800</v>
      </c>
      <c r="J28" s="11"/>
      <c r="K28" s="9"/>
      <c r="L28" s="8" t="str">
        <f>""</f>
        <v/>
      </c>
      <c r="M28" s="9"/>
      <c r="N28" s="8" t="str">
        <f>""</f>
        <v/>
      </c>
      <c r="O28" s="5"/>
    </row>
    <row r="29" spans="1:15" ht="32.25" customHeight="1" x14ac:dyDescent="0.25">
      <c r="A29" s="7" t="s">
        <v>22</v>
      </c>
      <c r="B29" s="8" t="str">
        <f t="shared" si="16"/>
        <v>Спировский пятимандатный (№ 3)</v>
      </c>
      <c r="C29" s="8" t="str">
        <f>"Ковалева Марина Александровна"</f>
        <v>Ковалева Марина Александровна</v>
      </c>
      <c r="D29" s="9">
        <v>2940</v>
      </c>
      <c r="E29" s="9"/>
      <c r="F29" s="8" t="str">
        <f>""</f>
        <v/>
      </c>
      <c r="G29" s="9"/>
      <c r="H29" s="10"/>
      <c r="I29" s="9">
        <v>2940</v>
      </c>
      <c r="J29" s="11"/>
      <c r="K29" s="9"/>
      <c r="L29" s="8" t="str">
        <f>""</f>
        <v/>
      </c>
      <c r="M29" s="9"/>
      <c r="N29" s="8" t="str">
        <f>""</f>
        <v/>
      </c>
      <c r="O29" s="5"/>
    </row>
    <row r="30" spans="1:15" ht="29.25" customHeight="1" x14ac:dyDescent="0.25">
      <c r="A30" s="7" t="s">
        <v>23</v>
      </c>
      <c r="B30" s="8" t="str">
        <f t="shared" si="16"/>
        <v>Спировский пятимандатный (№ 3)</v>
      </c>
      <c r="C30" s="8" t="str">
        <f>"Романова Анастасия Викторовна"</f>
        <v>Романова Анастасия Викторовна</v>
      </c>
      <c r="D30" s="9">
        <v>2940</v>
      </c>
      <c r="E30" s="9"/>
      <c r="F30" s="8" t="str">
        <f>""</f>
        <v/>
      </c>
      <c r="G30" s="9"/>
      <c r="H30" s="10"/>
      <c r="I30" s="9">
        <v>2940</v>
      </c>
      <c r="J30" s="11"/>
      <c r="K30" s="9"/>
      <c r="L30" s="8" t="str">
        <f>""</f>
        <v/>
      </c>
      <c r="M30" s="9"/>
      <c r="N30" s="8" t="str">
        <f>""</f>
        <v/>
      </c>
      <c r="O30" s="5"/>
    </row>
    <row r="31" spans="1:15" ht="30.75" customHeight="1" x14ac:dyDescent="0.25">
      <c r="A31" s="7" t="s">
        <v>24</v>
      </c>
      <c r="B31" s="8" t="str">
        <f t="shared" si="16"/>
        <v>Спировский пятимандатный (№ 3)</v>
      </c>
      <c r="C31" s="8" t="str">
        <f>"Соснина Алёна Сергеевна"</f>
        <v>Соснина Алёна Сергеевна</v>
      </c>
      <c r="D31" s="9">
        <v>50000</v>
      </c>
      <c r="E31" s="9"/>
      <c r="F31" s="8" t="str">
        <f>""</f>
        <v/>
      </c>
      <c r="G31" s="9"/>
      <c r="H31" s="10"/>
      <c r="I31" s="9">
        <v>50000</v>
      </c>
      <c r="J31" s="11"/>
      <c r="K31" s="9"/>
      <c r="L31" s="8" t="str">
        <f>""</f>
        <v/>
      </c>
      <c r="M31" s="9"/>
      <c r="N31" s="8" t="str">
        <f>""</f>
        <v/>
      </c>
      <c r="O31" s="5"/>
    </row>
    <row r="32" spans="1:15" ht="27" customHeight="1" x14ac:dyDescent="0.25">
      <c r="A32" s="7" t="s">
        <v>25</v>
      </c>
      <c r="B32" s="8" t="str">
        <f t="shared" si="16"/>
        <v>Спировский пятимандатный (№ 3)</v>
      </c>
      <c r="C32" s="8" t="str">
        <f>"Федотов Илья Васильевич"</f>
        <v>Федотов Илья Васильевич</v>
      </c>
      <c r="D32" s="9">
        <v>2940</v>
      </c>
      <c r="E32" s="9"/>
      <c r="F32" s="8" t="str">
        <f>""</f>
        <v/>
      </c>
      <c r="G32" s="9"/>
      <c r="H32" s="10"/>
      <c r="I32" s="9">
        <v>2940</v>
      </c>
      <c r="J32" s="11"/>
      <c r="K32" s="9"/>
      <c r="L32" s="8" t="str">
        <f>""</f>
        <v/>
      </c>
      <c r="M32" s="9"/>
      <c r="N32" s="8" t="str">
        <f>""</f>
        <v/>
      </c>
      <c r="O32" s="5"/>
    </row>
    <row r="33" spans="1:15" ht="33.75" customHeight="1" x14ac:dyDescent="0.25">
      <c r="A33" s="7" t="s">
        <v>26</v>
      </c>
      <c r="B33" s="8" t="str">
        <f t="shared" si="16"/>
        <v>Спировский пятимандатный (№ 3)</v>
      </c>
      <c r="C33" s="8" t="str">
        <f>"Цветкова Антонина Алексеевна"</f>
        <v>Цветкова Антонина Алексеевна</v>
      </c>
      <c r="D33" s="9">
        <v>2940</v>
      </c>
      <c r="E33" s="9"/>
      <c r="F33" s="8" t="str">
        <f>""</f>
        <v/>
      </c>
      <c r="G33" s="9"/>
      <c r="H33" s="10"/>
      <c r="I33" s="9">
        <v>2940</v>
      </c>
      <c r="J33" s="11"/>
      <c r="K33" s="9"/>
      <c r="L33" s="8" t="str">
        <f>""</f>
        <v/>
      </c>
      <c r="M33" s="9"/>
      <c r="N33" s="8" t="str">
        <f>""</f>
        <v/>
      </c>
      <c r="O33" s="5"/>
    </row>
    <row r="34" spans="1:15" x14ac:dyDescent="0.25">
      <c r="A34" s="6" t="s">
        <v>4</v>
      </c>
      <c r="B34" s="12" t="str">
        <f>""</f>
        <v/>
      </c>
      <c r="C34" s="12" t="str">
        <f>"Итого"</f>
        <v>Итого</v>
      </c>
      <c r="D34" s="13">
        <v>161667</v>
      </c>
      <c r="E34" s="13">
        <v>0</v>
      </c>
      <c r="F34" s="12" t="str">
        <f>""</f>
        <v/>
      </c>
      <c r="G34" s="13">
        <v>0</v>
      </c>
      <c r="H34" s="14">
        <v>0</v>
      </c>
      <c r="I34" s="13">
        <v>161667</v>
      </c>
      <c r="J34" s="15"/>
      <c r="K34" s="13">
        <v>0</v>
      </c>
      <c r="L34" s="12" t="str">
        <f>""</f>
        <v/>
      </c>
      <c r="M34" s="13">
        <v>0</v>
      </c>
      <c r="N34" s="12" t="str">
        <f>""</f>
        <v/>
      </c>
      <c r="O34" s="5"/>
    </row>
    <row r="35" spans="1:15" x14ac:dyDescent="0.25">
      <c r="O35" s="5"/>
    </row>
  </sheetData>
  <mergeCells count="19"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dcterms:created xsi:type="dcterms:W3CDTF">2021-09-08T06:48:04Z</dcterms:created>
  <dcterms:modified xsi:type="dcterms:W3CDTF">2021-09-22T09:24:11Z</dcterms:modified>
</cp:coreProperties>
</file>